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sclient\X\Энергосбыт_плюс\УМТО\Договоры все\Клининг\2024 закупка\v2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Лист1!$A$6:$Q$48</definedName>
    <definedName name="_xlnm.Print_Area" localSheetId="0">Лист1!$A$1:$Q$48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D57" i="1"/>
  <c r="D56" i="1"/>
  <c r="D59" i="1"/>
  <c r="D54" i="1"/>
  <c r="D36" i="1"/>
  <c r="F37" i="1" l="1"/>
  <c r="G37" i="1"/>
  <c r="G43" i="1"/>
  <c r="D37" i="1"/>
  <c r="N46" i="1"/>
  <c r="D25" i="1" l="1"/>
  <c r="F23" i="1"/>
  <c r="P24" i="1" l="1"/>
  <c r="K23" i="1"/>
  <c r="D23" i="1" s="1"/>
  <c r="P47" i="1" l="1"/>
  <c r="K46" i="1"/>
  <c r="Q48" i="1"/>
  <c r="D47" i="1" l="1"/>
  <c r="D48" i="1"/>
  <c r="D46" i="1"/>
  <c r="F8" i="1" l="1"/>
  <c r="F18" i="1" l="1"/>
  <c r="D18" i="1" s="1"/>
  <c r="P19" i="1"/>
  <c r="D19" i="1" s="1"/>
  <c r="D16" i="1" l="1"/>
  <c r="D24" i="1" l="1"/>
  <c r="D43" i="1" l="1"/>
  <c r="D44" i="1"/>
  <c r="D45" i="1"/>
  <c r="D40" i="1"/>
  <c r="D41" i="1"/>
  <c r="D42" i="1"/>
  <c r="D38" i="1"/>
  <c r="D39" i="1"/>
  <c r="P35" i="1"/>
  <c r="D35" i="1" s="1"/>
  <c r="D34" i="1"/>
  <c r="D29" i="1"/>
  <c r="D30" i="1"/>
  <c r="D31" i="1"/>
  <c r="F26" i="1"/>
  <c r="D26" i="1" s="1"/>
  <c r="D27" i="1"/>
  <c r="D28" i="1"/>
  <c r="D22" i="1"/>
  <c r="D20" i="1" l="1"/>
  <c r="D21" i="1"/>
  <c r="D17" i="1"/>
  <c r="D11" i="1" l="1"/>
  <c r="D51" i="1" s="1"/>
  <c r="D13" i="1"/>
  <c r="D53" i="1" s="1"/>
  <c r="D14" i="1"/>
  <c r="F12" i="1"/>
  <c r="D12" i="1" s="1"/>
  <c r="D52" i="1" s="1"/>
</calcChain>
</file>

<file path=xl/sharedStrings.xml><?xml version="1.0" encoding="utf-8"?>
<sst xmlns="http://schemas.openxmlformats.org/spreadsheetml/2006/main" count="86" uniqueCount="48">
  <si>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</si>
  <si>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</si>
  <si>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</si>
  <si>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</si>
  <si>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</si>
  <si>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</si>
  <si>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</si>
  <si>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</si>
  <si>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</si>
  <si>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</si>
  <si>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</si>
  <si>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</si>
  <si>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</si>
  <si>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</si>
  <si>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</si>
  <si>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</si>
  <si>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</si>
  <si>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</si>
  <si>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</si>
  <si>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Владимир ул. Батурина 30</t>
  </si>
  <si>
    <t>г. Владимир, ул. Чайковского 38д</t>
  </si>
  <si>
    <t>г. Собинка,  ул. Димитрова д. 16-а</t>
  </si>
  <si>
    <t xml:space="preserve">Суздаль, ул. Красная площадь, д. 10 </t>
  </si>
  <si>
    <t>г. Судогда, пер. Б. Советский , д. 8А.</t>
  </si>
  <si>
    <t>г. Ковров,  пр-т Ленина, д.49/1</t>
  </si>
  <si>
    <t>г. Камешково , ул. Школьная д. 6 , корпус 1</t>
  </si>
  <si>
    <t xml:space="preserve">г.Киржач, ул. Пушкина д.27а </t>
  </si>
  <si>
    <t>г.Киржач, ул. Гагарина д. 45</t>
  </si>
  <si>
    <t>Площади убираемых помещений и прилегающих территорий, объемы услуг</t>
  </si>
  <si>
    <t>Эл.щитовые, ТУ и серверные</t>
  </si>
  <si>
    <t>Прочие помещения (Склады, архивы, гаражи, подсобные помещения)</t>
  </si>
  <si>
    <t>г.Владимир,Верхняя дуброва 26 Г</t>
  </si>
  <si>
    <t>г. Ковров,ул.Строителей, д.11</t>
  </si>
  <si>
    <t xml:space="preserve">г. Владимир ул. Батурина 30 (РЦПО) </t>
  </si>
  <si>
    <t xml:space="preserve">г. Владимир, ул.Университетская,д.11 </t>
  </si>
  <si>
    <t xml:space="preserve">ОПиОК г.Владимир,Суздальский проспект,д.11 </t>
  </si>
  <si>
    <t xml:space="preserve">Гусь-Хрустальный, ул.Каляевская, д. 5 </t>
  </si>
  <si>
    <t xml:space="preserve">г.Петушки, ул.Маяковского.д.17 А  </t>
  </si>
  <si>
    <t xml:space="preserve">Программа 1 </t>
  </si>
  <si>
    <t xml:space="preserve">Программа 2 </t>
  </si>
  <si>
    <t xml:space="preserve">Программа 3 </t>
  </si>
  <si>
    <t xml:space="preserve">Прилегающая территория </t>
  </si>
  <si>
    <t xml:space="preserve">офисная </t>
  </si>
  <si>
    <t xml:space="preserve">прилегающая </t>
  </si>
  <si>
    <t xml:space="preserve">г. Кольчугино, ул. К.Маркса 4 </t>
  </si>
  <si>
    <t>Приложение № 1 к Техническому заданию</t>
  </si>
  <si>
    <t>Площадь, м2</t>
  </si>
  <si>
    <t>Итого: общая 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</si>
</sst>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Calibri"/>
      <family val="2"/>
      <charset val="204"/>
    </font>
    <font>
      <sz val="12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1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0" fillId="0" borderId="0" xfId="0" applyFill="1"/>
    <xf numFmtId="0" fontId="0" fillId="0" borderId="2" xfId="0" applyBorder="1"/>
    <xf numFmtId="0" fontId="1" fillId="3" borderId="9" xfId="0" applyFont="1" applyFill="1" applyBorder="1" applyAlignment="1">
      <alignment horizontal="center"/>
    </xf>
    <xf numFmtId="0" fontId="5" fillId="0" borderId="2" xfId="0" applyFont="1" applyBorder="1"/>
    <xf numFmtId="0" fontId="7" fillId="0" borderId="0" xfId="0" applyFont="1" applyAlignment="1">
      <alignment horizontal="right" vertical="center" indent="15"/>
    </xf>
    <xf numFmtId="0" fontId="6" fillId="0" borderId="2" xfId="0" applyFont="1" applyBorder="1"/>
    <xf numFmtId="0" fontId="5" fillId="0" borderId="2" xfId="0" applyFont="1" applyBorder="1" applyAlignment="1"/>
    <xf numFmtId="0" fontId="8" fillId="0" borderId="0" xfId="0" applyFont="1"/>
    <xf numFmtId="0" fontId="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Border="1"/>
    <xf numFmtId="0" fontId="8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/>
    <xf numFmtId="0" fontId="1" fillId="0" borderId="2" xfId="0" applyFont="1" applyBorder="1"/>
    <xf numFmtId="0" fontId="9" fillId="0" borderId="2" xfId="0" applyFont="1" applyBorder="1"/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tabSelected="1" zoomScale="80" zoomScaleNormal="80" zoomScaleSheetLayoutView="100" workbookViewId="0">
      <pane xSplit="2" ySplit="7" topLeftCell="C35" activePane="bottomRight" state="frozen"/>
      <selection pane="topRight" activeCell="C1" sqref="C1"/>
      <selection pane="bottomLeft" activeCell="A4" sqref="A4"/>
      <selection pane="bottomRight" activeCell="D62" sqref="D62"/>
    </sheetView>
  </sheetViews>
  <sheetFormatPr defaultRowHeight="15" x14ac:dyDescent="0.25"/>
  <cols>
    <col min="1" max="1" width="5.28515625" customWidth="1"/>
    <col min="2" max="2" width="21.28515625" customWidth="1"/>
    <col min="3" max="3" width="21.5703125" customWidth="1"/>
    <col min="4" max="4" width="17.42578125" customWidth="1"/>
    <col min="5" max="5" width="11.7109375" customWidth="1"/>
    <col min="6" max="6" width="13" customWidth="1"/>
    <col min="7" max="7" width="19.42578125" customWidth="1"/>
    <col min="8" max="8" width="11.7109375" customWidth="1"/>
    <col min="9" max="9" width="13.7109375" customWidth="1"/>
    <col min="10" max="10" width="20.42578125" customWidth="1"/>
    <col min="11" max="11" width="15.42578125" customWidth="1"/>
    <col min="12" max="12" width="13.85546875" customWidth="1"/>
    <col min="13" max="13" width="21.7109375" customWidth="1"/>
    <col min="14" max="16" width="11.7109375" customWidth="1"/>
    <col min="17" max="17" width="14.5703125" customWidth="1"/>
  </cols>
  <sheetData>
    <row r="1" spans="1:19" ht="15.75" x14ac:dyDescent="0.25">
      <c r="Q1" s="20"/>
      <c r="R1" s="20"/>
      <c r="S1" s="31" t="s">
        <v>45</v>
      </c>
    </row>
    <row r="2" spans="1:19" ht="15.75" x14ac:dyDescent="0.25">
      <c r="O2" s="20"/>
      <c r="P2" s="20"/>
      <c r="Q2" s="21"/>
    </row>
    <row r="3" spans="1:19" ht="15.75" x14ac:dyDescent="0.25">
      <c r="O3" s="20"/>
      <c r="P3" s="20"/>
      <c r="Q3" s="21"/>
    </row>
    <row r="4" spans="1:19" ht="15.75" x14ac:dyDescent="0.25">
      <c r="E4" t="s">
        <v>28</v>
      </c>
      <c r="O4" s="20"/>
      <c r="P4" s="20"/>
      <c r="Q4" s="21"/>
    </row>
    <row r="5" spans="1:19" ht="15.75" thickBot="1" x14ac:dyDescent="0.3">
      <c r="Q5" s="6"/>
    </row>
    <row r="6" spans="1:19" s="17" customFormat="1" ht="15.75" thickBot="1" x14ac:dyDescent="0.3">
      <c r="A6" s="49" t="s">
        <v>0</v>
      </c>
      <c r="B6" s="50" t="s">
        <v>1</v>
      </c>
      <c r="C6" s="43" t="s">
        <v>15</v>
      </c>
      <c r="D6" s="44" t="s">
        <v>14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5"/>
    </row>
    <row r="7" spans="1:19" s="17" customFormat="1" ht="74.25" thickBot="1" x14ac:dyDescent="0.3">
      <c r="A7" s="49"/>
      <c r="B7" s="50"/>
      <c r="C7" s="43"/>
      <c r="D7" s="18" t="s">
        <v>13</v>
      </c>
      <c r="E7" s="18" t="s">
        <v>3</v>
      </c>
      <c r="F7" s="18" t="s">
        <v>4</v>
      </c>
      <c r="G7" s="18" t="s">
        <v>12</v>
      </c>
      <c r="H7" s="18" t="s">
        <v>5</v>
      </c>
      <c r="I7" s="18" t="s">
        <v>6</v>
      </c>
      <c r="J7" s="18" t="s">
        <v>7</v>
      </c>
      <c r="K7" s="18" t="s">
        <v>8</v>
      </c>
      <c r="L7" s="18" t="s">
        <v>9</v>
      </c>
      <c r="M7" s="18" t="s">
        <v>10</v>
      </c>
      <c r="N7" s="18" t="s">
        <v>11</v>
      </c>
      <c r="O7" s="18" t="s">
        <v>29</v>
      </c>
      <c r="P7" s="18" t="s">
        <v>30</v>
      </c>
      <c r="Q7" s="19" t="s">
        <v>2</v>
      </c>
    </row>
    <row r="8" spans="1:19" ht="20.25" customHeight="1" x14ac:dyDescent="0.25">
      <c r="A8" s="46">
        <v>1</v>
      </c>
      <c r="B8" s="47" t="s">
        <v>19</v>
      </c>
      <c r="C8" s="22" t="s">
        <v>16</v>
      </c>
      <c r="D8" s="22">
        <v>1170.92</v>
      </c>
      <c r="E8" s="10">
        <v>116.6</v>
      </c>
      <c r="F8" s="10">
        <f>631.57+60.92</f>
        <v>692.49</v>
      </c>
      <c r="G8" s="2"/>
      <c r="H8" s="10"/>
      <c r="I8" s="10">
        <v>6.75</v>
      </c>
      <c r="J8" s="10"/>
      <c r="K8" s="10">
        <v>312.73</v>
      </c>
      <c r="L8" s="10">
        <v>7.95</v>
      </c>
      <c r="M8" s="10">
        <v>1.5</v>
      </c>
      <c r="N8" s="10">
        <v>32.9</v>
      </c>
      <c r="O8" s="2"/>
      <c r="P8" s="2"/>
      <c r="Q8" s="2"/>
    </row>
    <row r="9" spans="1:19" ht="20.25" customHeight="1" x14ac:dyDescent="0.25">
      <c r="A9" s="68"/>
      <c r="B9" s="48"/>
      <c r="C9" s="69" t="s">
        <v>18</v>
      </c>
      <c r="D9" s="22">
        <v>164.58</v>
      </c>
      <c r="E9" s="2"/>
      <c r="F9" s="2"/>
      <c r="G9" s="2"/>
      <c r="H9" s="16"/>
      <c r="I9" s="4"/>
      <c r="J9" s="4"/>
      <c r="K9" s="4"/>
      <c r="L9" s="4"/>
      <c r="M9" s="4"/>
      <c r="N9" s="4"/>
      <c r="O9" s="11">
        <v>5.4</v>
      </c>
      <c r="P9" s="11">
        <v>159.18</v>
      </c>
      <c r="Q9" s="12"/>
    </row>
    <row r="10" spans="1:19" s="17" customFormat="1" ht="48.75" customHeight="1" x14ac:dyDescent="0.25">
      <c r="A10" s="14">
        <v>2</v>
      </c>
      <c r="B10" s="24" t="s">
        <v>33</v>
      </c>
      <c r="C10" s="14" t="s">
        <v>17</v>
      </c>
      <c r="D10" s="22">
        <v>91.73</v>
      </c>
      <c r="E10" s="22"/>
      <c r="F10" s="10">
        <v>91.73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1:19" ht="20.25" customHeight="1" x14ac:dyDescent="0.25">
      <c r="A11" s="70">
        <v>3</v>
      </c>
      <c r="B11" s="71" t="s">
        <v>20</v>
      </c>
      <c r="C11" s="14" t="s">
        <v>16</v>
      </c>
      <c r="D11" s="22">
        <f>SUM(E11:Q11)</f>
        <v>18.7</v>
      </c>
      <c r="E11" s="10">
        <v>18.7</v>
      </c>
      <c r="F11" s="22"/>
      <c r="G11" s="2"/>
      <c r="H11" s="22"/>
      <c r="I11" s="22"/>
      <c r="J11" s="22"/>
      <c r="K11" s="22"/>
      <c r="L11" s="22"/>
      <c r="M11" s="22"/>
      <c r="N11" s="22"/>
      <c r="O11" s="2"/>
      <c r="P11" s="2"/>
      <c r="Q11" s="2"/>
    </row>
    <row r="12" spans="1:19" ht="20.25" customHeight="1" x14ac:dyDescent="0.25">
      <c r="A12" s="70"/>
      <c r="B12" s="71"/>
      <c r="C12" s="14" t="s">
        <v>17</v>
      </c>
      <c r="D12" s="22">
        <f>SUM(E12:Q12)</f>
        <v>298.97000000000003</v>
      </c>
      <c r="E12" s="2"/>
      <c r="F12" s="10">
        <f>37.9+45+52+21.3</f>
        <v>156.20000000000002</v>
      </c>
      <c r="G12" s="10">
        <v>53.9</v>
      </c>
      <c r="H12" s="4"/>
      <c r="I12" s="11">
        <v>4.5999999999999996</v>
      </c>
      <c r="J12" s="4"/>
      <c r="K12" s="11">
        <v>67.3</v>
      </c>
      <c r="L12" s="4"/>
      <c r="M12" s="4"/>
      <c r="N12" s="11">
        <v>16.97</v>
      </c>
      <c r="O12" s="4"/>
      <c r="P12" s="4"/>
      <c r="Q12" s="4"/>
    </row>
    <row r="13" spans="1:19" ht="20.25" customHeight="1" x14ac:dyDescent="0.25">
      <c r="A13" s="70"/>
      <c r="B13" s="71"/>
      <c r="C13" s="14" t="s">
        <v>18</v>
      </c>
      <c r="D13" s="22">
        <f>SUM(E13:Q13)</f>
        <v>94.48</v>
      </c>
      <c r="E13" s="2"/>
      <c r="F13" s="2"/>
      <c r="G13" s="2"/>
      <c r="H13" s="16"/>
      <c r="I13" s="4"/>
      <c r="J13" s="4"/>
      <c r="K13" s="4"/>
      <c r="L13" s="4"/>
      <c r="M13" s="4"/>
      <c r="N13" s="4"/>
      <c r="O13" s="11"/>
      <c r="P13" s="11">
        <v>94.48</v>
      </c>
      <c r="Q13" s="12"/>
    </row>
    <row r="14" spans="1:19" ht="12.75" customHeight="1" x14ac:dyDescent="0.25">
      <c r="A14" s="70"/>
      <c r="B14" s="71"/>
      <c r="C14" s="14" t="s">
        <v>2</v>
      </c>
      <c r="D14" s="22">
        <f>SUM(E14:Q14)</f>
        <v>15</v>
      </c>
      <c r="E14" s="3"/>
      <c r="F14" s="3"/>
      <c r="G14" s="9"/>
      <c r="H14" s="1"/>
      <c r="I14" s="1"/>
      <c r="J14" s="1"/>
      <c r="K14" s="1"/>
      <c r="L14" s="1"/>
      <c r="M14" s="1"/>
      <c r="N14" s="1"/>
      <c r="O14" s="1"/>
      <c r="P14" s="1"/>
      <c r="Q14" s="13">
        <v>15</v>
      </c>
    </row>
    <row r="15" spans="1:19" s="17" customFormat="1" ht="49.5" customHeight="1" x14ac:dyDescent="0.25">
      <c r="A15" s="41">
        <v>4</v>
      </c>
      <c r="B15" s="42" t="s">
        <v>31</v>
      </c>
      <c r="C15" s="22" t="s">
        <v>17</v>
      </c>
      <c r="D15" s="22">
        <v>89.1</v>
      </c>
      <c r="E15" s="23"/>
      <c r="F15" s="25">
        <v>29.1</v>
      </c>
      <c r="G15" s="26">
        <v>52.5</v>
      </c>
      <c r="H15" s="24"/>
      <c r="I15" s="13">
        <v>1.5</v>
      </c>
      <c r="J15" s="24"/>
      <c r="K15" s="13">
        <v>3</v>
      </c>
      <c r="L15" s="24"/>
      <c r="M15" s="24"/>
      <c r="N15" s="13">
        <v>3</v>
      </c>
      <c r="O15" s="24"/>
      <c r="P15" s="24"/>
      <c r="Q15" s="24"/>
    </row>
    <row r="16" spans="1:19" ht="36" customHeight="1" x14ac:dyDescent="0.25">
      <c r="A16" s="53">
        <v>5</v>
      </c>
      <c r="B16" s="51" t="s">
        <v>35</v>
      </c>
      <c r="C16" s="22" t="s">
        <v>17</v>
      </c>
      <c r="D16" s="22">
        <f>SUM(F16:O16)</f>
        <v>75.399999999999991</v>
      </c>
      <c r="E16" s="2"/>
      <c r="F16" s="10">
        <v>18</v>
      </c>
      <c r="G16" s="15">
        <v>48</v>
      </c>
      <c r="H16" s="4"/>
      <c r="I16" s="12"/>
      <c r="J16" s="4"/>
      <c r="K16" s="11">
        <v>5.6</v>
      </c>
      <c r="L16" s="4"/>
      <c r="M16" s="4"/>
      <c r="N16" s="11">
        <v>3.8</v>
      </c>
      <c r="O16" s="4"/>
      <c r="P16" s="4"/>
      <c r="Q16" s="4"/>
    </row>
    <row r="17" spans="1:17" ht="20.25" customHeight="1" x14ac:dyDescent="0.25">
      <c r="A17" s="55"/>
      <c r="B17" s="52"/>
      <c r="C17" s="14" t="s">
        <v>2</v>
      </c>
      <c r="D17" s="22">
        <f>SUM(E17:Q17)</f>
        <v>20</v>
      </c>
      <c r="E17" s="16"/>
      <c r="F17" s="16"/>
      <c r="G17" s="16"/>
      <c r="H17" s="16"/>
      <c r="I17" s="1"/>
      <c r="J17" s="1"/>
      <c r="K17" s="1"/>
      <c r="L17" s="1"/>
      <c r="M17" s="1"/>
      <c r="N17" s="1"/>
      <c r="O17" s="1"/>
      <c r="P17" s="1"/>
      <c r="Q17" s="13">
        <v>20</v>
      </c>
    </row>
    <row r="18" spans="1:17" s="17" customFormat="1" ht="36" customHeight="1" x14ac:dyDescent="0.25">
      <c r="A18" s="53">
        <v>6</v>
      </c>
      <c r="B18" s="51" t="s">
        <v>34</v>
      </c>
      <c r="C18" s="22" t="s">
        <v>17</v>
      </c>
      <c r="D18" s="22">
        <f>SUM(E18:Q18)</f>
        <v>258.06</v>
      </c>
      <c r="E18" s="22"/>
      <c r="F18" s="10">
        <f>37.21+26.3+26+15+21.61+52.8+5.39</f>
        <v>184.31</v>
      </c>
      <c r="G18" s="14"/>
      <c r="H18" s="12"/>
      <c r="I18" s="12"/>
      <c r="J18" s="12"/>
      <c r="K18" s="11">
        <v>48.69</v>
      </c>
      <c r="L18" s="12"/>
      <c r="M18" s="12"/>
      <c r="N18" s="11">
        <v>14.26</v>
      </c>
      <c r="O18" s="12"/>
      <c r="P18" s="11">
        <v>10.8</v>
      </c>
      <c r="Q18" s="12"/>
    </row>
    <row r="19" spans="1:17" s="17" customFormat="1" ht="20.25" customHeight="1" x14ac:dyDescent="0.25">
      <c r="A19" s="54"/>
      <c r="B19" s="48"/>
      <c r="C19" s="22" t="s">
        <v>18</v>
      </c>
      <c r="D19" s="22">
        <f>SUM(E19:Q19)</f>
        <v>60.239999999999995</v>
      </c>
      <c r="E19" s="22"/>
      <c r="F19" s="22"/>
      <c r="G19" s="22"/>
      <c r="H19" s="14"/>
      <c r="I19" s="12"/>
      <c r="J19" s="12"/>
      <c r="K19" s="12"/>
      <c r="L19" s="12"/>
      <c r="M19" s="12"/>
      <c r="N19" s="12"/>
      <c r="O19" s="12"/>
      <c r="P19" s="11">
        <f>4+12.58+31.66+12</f>
        <v>60.239999999999995</v>
      </c>
      <c r="Q19" s="12"/>
    </row>
    <row r="20" spans="1:17" ht="20.25" customHeight="1" x14ac:dyDescent="0.25">
      <c r="A20" s="53">
        <v>7</v>
      </c>
      <c r="B20" s="51" t="s">
        <v>21</v>
      </c>
      <c r="C20" s="22" t="s">
        <v>17</v>
      </c>
      <c r="D20" s="22">
        <f t="shared" ref="D20:D31" si="0">SUM(E20:Q20)</f>
        <v>109.4</v>
      </c>
      <c r="E20" s="2"/>
      <c r="F20" s="10">
        <v>69.400000000000006</v>
      </c>
      <c r="G20" s="10">
        <v>40</v>
      </c>
      <c r="H20" s="4"/>
      <c r="I20" s="12"/>
      <c r="J20" s="12"/>
      <c r="K20" s="12"/>
      <c r="L20" s="12"/>
      <c r="M20" s="12"/>
      <c r="N20" s="12"/>
      <c r="O20" s="12"/>
      <c r="P20" s="4"/>
      <c r="Q20" s="4"/>
    </row>
    <row r="21" spans="1:17" ht="20.25" customHeight="1" x14ac:dyDescent="0.25">
      <c r="A21" s="55"/>
      <c r="B21" s="52"/>
      <c r="C21" s="22" t="s">
        <v>18</v>
      </c>
      <c r="D21" s="22">
        <f t="shared" si="0"/>
        <v>15</v>
      </c>
      <c r="E21" s="2"/>
      <c r="F21" s="2"/>
      <c r="G21" s="2"/>
      <c r="H21" s="16"/>
      <c r="I21" s="12"/>
      <c r="J21" s="12"/>
      <c r="K21" s="12"/>
      <c r="L21" s="12"/>
      <c r="M21" s="12"/>
      <c r="N21" s="12"/>
      <c r="O21" s="12"/>
      <c r="P21" s="11">
        <v>15</v>
      </c>
      <c r="Q21" s="12"/>
    </row>
    <row r="22" spans="1:17" ht="42.75" customHeight="1" x14ac:dyDescent="0.25">
      <c r="A22" s="29">
        <v>8</v>
      </c>
      <c r="B22" s="40" t="s">
        <v>22</v>
      </c>
      <c r="C22" s="22" t="s">
        <v>17</v>
      </c>
      <c r="D22" s="22">
        <f t="shared" si="0"/>
        <v>85.2</v>
      </c>
      <c r="E22" s="2"/>
      <c r="F22" s="10">
        <v>58.2</v>
      </c>
      <c r="G22" s="10">
        <v>25</v>
      </c>
      <c r="H22" s="4"/>
      <c r="I22" s="12"/>
      <c r="J22" s="12"/>
      <c r="K22" s="12"/>
      <c r="L22" s="4"/>
      <c r="M22" s="4"/>
      <c r="N22" s="11">
        <v>2</v>
      </c>
      <c r="O22" s="4"/>
      <c r="P22" s="4"/>
      <c r="Q22" s="4"/>
    </row>
    <row r="23" spans="1:17" s="17" customFormat="1" ht="27" customHeight="1" x14ac:dyDescent="0.25">
      <c r="A23" s="53">
        <v>10</v>
      </c>
      <c r="B23" s="59" t="s">
        <v>36</v>
      </c>
      <c r="C23" s="14" t="s">
        <v>17</v>
      </c>
      <c r="D23" s="14">
        <f>SUM(E23:Q23)</f>
        <v>235.78000000000003</v>
      </c>
      <c r="E23" s="10">
        <v>12.87</v>
      </c>
      <c r="F23" s="10">
        <f>21.66+20.59+15+56.03</f>
        <v>113.28</v>
      </c>
      <c r="G23" s="10">
        <v>90.2</v>
      </c>
      <c r="H23" s="12"/>
      <c r="I23" s="12"/>
      <c r="J23" s="12"/>
      <c r="K23" s="10">
        <f>4.55+5.91+5.85</f>
        <v>16.310000000000002</v>
      </c>
      <c r="L23" s="22"/>
      <c r="M23" s="22"/>
      <c r="N23" s="10">
        <v>3.12</v>
      </c>
      <c r="O23" s="12"/>
      <c r="P23" s="12"/>
      <c r="Q23" s="12"/>
    </row>
    <row r="24" spans="1:17" s="17" customFormat="1" ht="20.25" customHeight="1" x14ac:dyDescent="0.25">
      <c r="A24" s="54"/>
      <c r="B24" s="59"/>
      <c r="C24" s="14" t="s">
        <v>18</v>
      </c>
      <c r="D24" s="14">
        <f t="shared" si="0"/>
        <v>14.22</v>
      </c>
      <c r="E24" s="22"/>
      <c r="F24" s="22"/>
      <c r="G24" s="22"/>
      <c r="H24" s="14"/>
      <c r="I24" s="12"/>
      <c r="J24" s="12"/>
      <c r="K24" s="12"/>
      <c r="L24" s="12"/>
      <c r="M24" s="12"/>
      <c r="N24" s="12"/>
      <c r="O24" s="12"/>
      <c r="P24" s="12">
        <f>4.27+4.05+3+2.9</f>
        <v>14.22</v>
      </c>
      <c r="Q24" s="12"/>
    </row>
    <row r="25" spans="1:17" s="17" customFormat="1" ht="20.25" customHeight="1" x14ac:dyDescent="0.25">
      <c r="A25" s="55"/>
      <c r="B25" s="59"/>
      <c r="C25" s="14" t="s">
        <v>2</v>
      </c>
      <c r="D25" s="14">
        <f>SUM(E25:Q25)</f>
        <v>12</v>
      </c>
      <c r="E25" s="14"/>
      <c r="F25" s="14"/>
      <c r="G25" s="14"/>
      <c r="H25" s="24"/>
      <c r="I25" s="24"/>
      <c r="J25" s="24"/>
      <c r="K25" s="24"/>
      <c r="L25" s="24"/>
      <c r="M25" s="24"/>
      <c r="N25" s="24"/>
      <c r="O25" s="24"/>
      <c r="P25" s="24"/>
      <c r="Q25" s="24">
        <v>12</v>
      </c>
    </row>
    <row r="26" spans="1:17" ht="20.25" customHeight="1" x14ac:dyDescent="0.25">
      <c r="A26" s="60">
        <v>11</v>
      </c>
      <c r="B26" s="59" t="s">
        <v>23</v>
      </c>
      <c r="C26" s="14" t="s">
        <v>17</v>
      </c>
      <c r="D26" s="14">
        <f t="shared" si="0"/>
        <v>109.80000000000001</v>
      </c>
      <c r="E26" s="2"/>
      <c r="F26" s="10">
        <f>72.64+10.2</f>
        <v>82.84</v>
      </c>
      <c r="G26" s="10">
        <v>21.36</v>
      </c>
      <c r="H26" s="4"/>
      <c r="I26" s="11">
        <v>3.2</v>
      </c>
      <c r="J26" s="4"/>
      <c r="K26" s="12"/>
      <c r="L26" s="4"/>
      <c r="M26" s="4"/>
      <c r="N26" s="11">
        <v>2.4</v>
      </c>
      <c r="O26" s="4"/>
      <c r="P26" s="4"/>
      <c r="Q26" s="4"/>
    </row>
    <row r="27" spans="1:17" ht="20.25" customHeight="1" x14ac:dyDescent="0.25">
      <c r="A27" s="60"/>
      <c r="B27" s="59"/>
      <c r="C27" s="14" t="s">
        <v>18</v>
      </c>
      <c r="D27" s="14">
        <f t="shared" si="0"/>
        <v>41.1</v>
      </c>
      <c r="E27" s="2"/>
      <c r="F27" s="2"/>
      <c r="G27" s="2"/>
      <c r="H27" s="16"/>
      <c r="I27" s="4"/>
      <c r="J27" s="4"/>
      <c r="K27" s="4"/>
      <c r="L27" s="4"/>
      <c r="M27" s="4"/>
      <c r="N27" s="4"/>
      <c r="O27" s="12"/>
      <c r="P27" s="11">
        <v>41.1</v>
      </c>
      <c r="Q27" s="12"/>
    </row>
    <row r="28" spans="1:17" ht="20.25" customHeight="1" x14ac:dyDescent="0.25">
      <c r="A28" s="60"/>
      <c r="B28" s="59"/>
      <c r="C28" s="14" t="s">
        <v>2</v>
      </c>
      <c r="D28" s="14">
        <f t="shared" si="0"/>
        <v>25</v>
      </c>
      <c r="E28" s="16"/>
      <c r="F28" s="16"/>
      <c r="G28" s="16"/>
      <c r="H28" s="1"/>
      <c r="I28" s="1"/>
      <c r="J28" s="1"/>
      <c r="K28" s="1"/>
      <c r="L28" s="1"/>
      <c r="M28" s="1"/>
      <c r="N28" s="1"/>
      <c r="O28" s="1"/>
      <c r="P28" s="1"/>
      <c r="Q28" s="13">
        <v>25</v>
      </c>
    </row>
    <row r="29" spans="1:17" s="17" customFormat="1" ht="20.25" customHeight="1" x14ac:dyDescent="0.25">
      <c r="A29" s="60">
        <v>12</v>
      </c>
      <c r="B29" s="59" t="s">
        <v>24</v>
      </c>
      <c r="C29" s="14" t="s">
        <v>17</v>
      </c>
      <c r="D29" s="14">
        <f t="shared" si="0"/>
        <v>318.39999999999998</v>
      </c>
      <c r="E29" s="22"/>
      <c r="F29" s="10">
        <v>222.4</v>
      </c>
      <c r="G29" s="10">
        <v>47.1</v>
      </c>
      <c r="H29" s="12"/>
      <c r="I29" s="10">
        <v>5</v>
      </c>
      <c r="J29" s="22"/>
      <c r="K29" s="10">
        <v>40.9</v>
      </c>
      <c r="L29" s="12"/>
      <c r="M29" s="12"/>
      <c r="N29" s="10">
        <v>3</v>
      </c>
      <c r="O29" s="12"/>
      <c r="P29" s="12"/>
      <c r="Q29" s="12"/>
    </row>
    <row r="30" spans="1:17" s="17" customFormat="1" ht="20.25" customHeight="1" x14ac:dyDescent="0.25">
      <c r="A30" s="60"/>
      <c r="B30" s="59"/>
      <c r="C30" s="14" t="s">
        <v>18</v>
      </c>
      <c r="D30" s="14">
        <f t="shared" si="0"/>
        <v>10.7</v>
      </c>
      <c r="E30" s="22"/>
      <c r="F30" s="22"/>
      <c r="G30" s="22"/>
      <c r="H30" s="14"/>
      <c r="I30" s="12"/>
      <c r="J30" s="12"/>
      <c r="K30" s="12"/>
      <c r="L30" s="12"/>
      <c r="M30" s="12"/>
      <c r="N30" s="12"/>
      <c r="O30" s="12"/>
      <c r="P30" s="10">
        <v>10.7</v>
      </c>
      <c r="Q30" s="12"/>
    </row>
    <row r="31" spans="1:17" s="17" customFormat="1" ht="20.25" customHeight="1" x14ac:dyDescent="0.25">
      <c r="A31" s="60"/>
      <c r="B31" s="59"/>
      <c r="C31" s="14" t="s">
        <v>2</v>
      </c>
      <c r="D31" s="14">
        <f t="shared" si="0"/>
        <v>10</v>
      </c>
      <c r="E31" s="14"/>
      <c r="F31" s="14"/>
      <c r="G31" s="14"/>
      <c r="H31" s="24"/>
      <c r="I31" s="24"/>
      <c r="J31" s="24"/>
      <c r="K31" s="24"/>
      <c r="L31" s="24"/>
      <c r="M31" s="24"/>
      <c r="N31" s="24"/>
      <c r="O31" s="24"/>
      <c r="P31" s="24"/>
      <c r="Q31" s="10">
        <v>10</v>
      </c>
    </row>
    <row r="32" spans="1:17" s="17" customFormat="1" ht="20.25" customHeight="1" x14ac:dyDescent="0.25">
      <c r="A32" s="56">
        <v>13</v>
      </c>
      <c r="B32" s="61" t="s">
        <v>32</v>
      </c>
      <c r="C32" s="14" t="s">
        <v>17</v>
      </c>
      <c r="D32" s="14">
        <v>55.3</v>
      </c>
      <c r="E32" s="22"/>
      <c r="F32" s="22">
        <v>48.3</v>
      </c>
      <c r="G32" s="22"/>
      <c r="H32" s="12"/>
      <c r="I32" s="12"/>
      <c r="J32" s="12"/>
      <c r="K32" s="12"/>
      <c r="L32" s="12"/>
      <c r="M32" s="12"/>
      <c r="N32" s="10">
        <v>3</v>
      </c>
      <c r="O32" s="12"/>
      <c r="P32" s="10">
        <v>4</v>
      </c>
      <c r="Q32" s="12"/>
    </row>
    <row r="33" spans="1:17" s="17" customFormat="1" ht="20.25" customHeight="1" x14ac:dyDescent="0.25">
      <c r="A33" s="57"/>
      <c r="B33" s="62"/>
      <c r="C33" s="14" t="s">
        <v>2</v>
      </c>
      <c r="D33" s="14">
        <v>7</v>
      </c>
      <c r="E33" s="22"/>
      <c r="F33" s="22"/>
      <c r="G33" s="22"/>
      <c r="H33" s="12"/>
      <c r="I33" s="12"/>
      <c r="J33" s="12"/>
      <c r="K33" s="12"/>
      <c r="L33" s="12"/>
      <c r="M33" s="12"/>
      <c r="N33" s="12"/>
      <c r="O33" s="12"/>
      <c r="P33" s="12"/>
      <c r="Q33" s="10">
        <v>7</v>
      </c>
    </row>
    <row r="34" spans="1:17" ht="20.25" customHeight="1" x14ac:dyDescent="0.25">
      <c r="A34" s="58">
        <v>14</v>
      </c>
      <c r="B34" s="59" t="s">
        <v>25</v>
      </c>
      <c r="C34" s="14" t="s">
        <v>17</v>
      </c>
      <c r="D34" s="14">
        <f t="shared" ref="D34:D45" si="1">SUM(E34:Q34)</f>
        <v>135.9</v>
      </c>
      <c r="E34" s="2"/>
      <c r="F34" s="10">
        <v>70.98</v>
      </c>
      <c r="G34" s="10">
        <v>50.82</v>
      </c>
      <c r="H34" s="4"/>
      <c r="I34" s="12"/>
      <c r="J34" s="4"/>
      <c r="K34" s="11">
        <v>12.6</v>
      </c>
      <c r="L34" s="4"/>
      <c r="M34" s="4"/>
      <c r="N34" s="11">
        <v>1.5</v>
      </c>
      <c r="O34" s="4"/>
      <c r="P34" s="4"/>
      <c r="Q34" s="4"/>
    </row>
    <row r="35" spans="1:17" ht="20.25" customHeight="1" x14ac:dyDescent="0.25">
      <c r="A35" s="58"/>
      <c r="B35" s="59"/>
      <c r="C35" s="14" t="s">
        <v>18</v>
      </c>
      <c r="D35" s="14">
        <f t="shared" si="1"/>
        <v>20.100000000000001</v>
      </c>
      <c r="E35" s="2"/>
      <c r="F35" s="2"/>
      <c r="G35" s="2"/>
      <c r="H35" s="16"/>
      <c r="I35" s="4"/>
      <c r="J35" s="4"/>
      <c r="K35" s="4"/>
      <c r="L35" s="4"/>
      <c r="M35" s="4"/>
      <c r="N35" s="4"/>
      <c r="O35" s="12"/>
      <c r="P35" s="11">
        <f>12.6+7.5</f>
        <v>20.100000000000001</v>
      </c>
      <c r="Q35" s="12"/>
    </row>
    <row r="36" spans="1:17" ht="20.25" customHeight="1" x14ac:dyDescent="0.25">
      <c r="A36" s="58"/>
      <c r="B36" s="59"/>
      <c r="C36" s="14" t="s">
        <v>2</v>
      </c>
      <c r="D36" s="14">
        <f>SUM(E36:Q36)</f>
        <v>15</v>
      </c>
      <c r="E36" s="16"/>
      <c r="F36" s="16"/>
      <c r="G36" s="16"/>
      <c r="H36" s="1"/>
      <c r="I36" s="1"/>
      <c r="J36" s="1"/>
      <c r="K36" s="1"/>
      <c r="L36" s="1"/>
      <c r="M36" s="1"/>
      <c r="N36" s="1"/>
      <c r="O36" s="24"/>
      <c r="P36" s="1"/>
      <c r="Q36" s="13">
        <v>15</v>
      </c>
    </row>
    <row r="37" spans="1:17" ht="20.25" customHeight="1" x14ac:dyDescent="0.25">
      <c r="A37" s="58">
        <v>16</v>
      </c>
      <c r="B37" s="59" t="s">
        <v>44</v>
      </c>
      <c r="C37" s="14" t="s">
        <v>17</v>
      </c>
      <c r="D37" s="14">
        <f>SUM(E37:Q37)</f>
        <v>256.75</v>
      </c>
      <c r="E37" s="2"/>
      <c r="F37" s="10">
        <f>90.5+15.5</f>
        <v>106</v>
      </c>
      <c r="G37" s="10">
        <f>62.95+79.6</f>
        <v>142.55000000000001</v>
      </c>
      <c r="H37" s="4"/>
      <c r="I37" s="11">
        <v>3.6</v>
      </c>
      <c r="J37" s="4"/>
      <c r="K37" s="11"/>
      <c r="L37" s="4"/>
      <c r="M37" s="4"/>
      <c r="N37" s="11">
        <v>4.5999999999999996</v>
      </c>
      <c r="O37" s="12"/>
      <c r="P37" s="4"/>
      <c r="Q37" s="4"/>
    </row>
    <row r="38" spans="1:17" ht="20.25" customHeight="1" x14ac:dyDescent="0.25">
      <c r="A38" s="58"/>
      <c r="B38" s="59"/>
      <c r="C38" s="14" t="s">
        <v>18</v>
      </c>
      <c r="D38" s="14">
        <f t="shared" si="1"/>
        <v>8.75</v>
      </c>
      <c r="E38" s="2"/>
      <c r="F38" s="2"/>
      <c r="G38" s="2"/>
      <c r="H38" s="16"/>
      <c r="I38" s="4"/>
      <c r="J38" s="4"/>
      <c r="K38" s="4"/>
      <c r="L38" s="4"/>
      <c r="M38" s="4"/>
      <c r="N38" s="4"/>
      <c r="O38" s="12"/>
      <c r="P38" s="11">
        <v>8.75</v>
      </c>
      <c r="Q38" s="12"/>
    </row>
    <row r="39" spans="1:17" ht="30" customHeight="1" x14ac:dyDescent="0.25">
      <c r="A39" s="58"/>
      <c r="B39" s="59"/>
      <c r="C39" s="14" t="s">
        <v>2</v>
      </c>
      <c r="D39" s="14">
        <f t="shared" si="1"/>
        <v>20</v>
      </c>
      <c r="E39" s="16"/>
      <c r="F39" s="16"/>
      <c r="G39" s="16"/>
      <c r="H39" s="1"/>
      <c r="I39" s="1"/>
      <c r="J39" s="1"/>
      <c r="K39" s="1"/>
      <c r="L39" s="1"/>
      <c r="M39" s="1"/>
      <c r="N39" s="1"/>
      <c r="O39" s="1"/>
      <c r="P39" s="1"/>
      <c r="Q39" s="13">
        <v>20</v>
      </c>
    </row>
    <row r="40" spans="1:17" ht="20.25" customHeight="1" x14ac:dyDescent="0.25">
      <c r="A40" s="58">
        <v>18</v>
      </c>
      <c r="B40" s="59" t="s">
        <v>27</v>
      </c>
      <c r="C40" s="14" t="s">
        <v>17</v>
      </c>
      <c r="D40" s="14">
        <f t="shared" si="1"/>
        <v>88.5</v>
      </c>
      <c r="E40" s="2"/>
      <c r="F40" s="10">
        <v>38.299999999999997</v>
      </c>
      <c r="G40" s="10">
        <v>46.2</v>
      </c>
      <c r="H40" s="4"/>
      <c r="I40" s="12"/>
      <c r="J40" s="12"/>
      <c r="K40" s="12"/>
      <c r="L40" s="4"/>
      <c r="M40" s="4"/>
      <c r="N40" s="11">
        <v>4</v>
      </c>
      <c r="O40" s="4"/>
      <c r="P40" s="4"/>
      <c r="Q40" s="4"/>
    </row>
    <row r="41" spans="1:17" ht="20.25" customHeight="1" x14ac:dyDescent="0.25">
      <c r="A41" s="58"/>
      <c r="B41" s="59"/>
      <c r="C41" s="14" t="s">
        <v>18</v>
      </c>
      <c r="D41" s="14">
        <f t="shared" si="1"/>
        <v>12</v>
      </c>
      <c r="E41" s="2"/>
      <c r="F41" s="2"/>
      <c r="G41" s="2"/>
      <c r="H41" s="16"/>
      <c r="I41" s="4"/>
      <c r="J41" s="4"/>
      <c r="K41" s="4"/>
      <c r="L41" s="4"/>
      <c r="M41" s="4"/>
      <c r="N41" s="4"/>
      <c r="O41" s="12"/>
      <c r="P41" s="11">
        <v>12</v>
      </c>
      <c r="Q41" s="12"/>
    </row>
    <row r="42" spans="1:17" ht="20.25" customHeight="1" x14ac:dyDescent="0.25">
      <c r="A42" s="58"/>
      <c r="B42" s="59"/>
      <c r="C42" s="14" t="s">
        <v>2</v>
      </c>
      <c r="D42" s="14">
        <f t="shared" si="1"/>
        <v>10</v>
      </c>
      <c r="E42" s="16"/>
      <c r="F42" s="16"/>
      <c r="G42" s="16"/>
      <c r="H42" s="1"/>
      <c r="I42" s="1"/>
      <c r="J42" s="1"/>
      <c r="K42" s="1"/>
      <c r="L42" s="1"/>
      <c r="M42" s="1"/>
      <c r="N42" s="1"/>
      <c r="O42" s="24"/>
      <c r="P42" s="1"/>
      <c r="Q42" s="13">
        <v>10</v>
      </c>
    </row>
    <row r="43" spans="1:17" ht="32.25" customHeight="1" x14ac:dyDescent="0.25">
      <c r="A43" s="58">
        <v>19</v>
      </c>
      <c r="B43" s="59" t="s">
        <v>26</v>
      </c>
      <c r="C43" s="14" t="s">
        <v>17</v>
      </c>
      <c r="D43" s="14">
        <f t="shared" si="1"/>
        <v>63.08</v>
      </c>
      <c r="E43" s="2"/>
      <c r="F43" s="22"/>
      <c r="G43" s="10">
        <f>51.7+9.8</f>
        <v>61.5</v>
      </c>
      <c r="H43" s="4"/>
      <c r="I43" s="12"/>
      <c r="J43" s="12"/>
      <c r="K43" s="12"/>
      <c r="L43" s="4"/>
      <c r="M43" s="4"/>
      <c r="N43" s="11">
        <v>1.58</v>
      </c>
      <c r="O43" s="12"/>
      <c r="P43" s="4"/>
      <c r="Q43" s="4"/>
    </row>
    <row r="44" spans="1:17" ht="20.25" customHeight="1" x14ac:dyDescent="0.25">
      <c r="A44" s="58"/>
      <c r="B44" s="59"/>
      <c r="C44" s="14" t="s">
        <v>18</v>
      </c>
      <c r="D44" s="14">
        <f t="shared" si="1"/>
        <v>15.12</v>
      </c>
      <c r="E44" s="2"/>
      <c r="F44" s="2"/>
      <c r="G44" s="2"/>
      <c r="H44" s="16"/>
      <c r="I44" s="4"/>
      <c r="J44" s="4"/>
      <c r="K44" s="4"/>
      <c r="L44" s="4"/>
      <c r="M44" s="4"/>
      <c r="N44" s="4"/>
      <c r="O44" s="12"/>
      <c r="P44" s="11">
        <v>15.12</v>
      </c>
      <c r="Q44" s="12"/>
    </row>
    <row r="45" spans="1:17" ht="20.25" customHeight="1" x14ac:dyDescent="0.25">
      <c r="A45" s="58"/>
      <c r="B45" s="59"/>
      <c r="C45" s="14" t="s">
        <v>2</v>
      </c>
      <c r="D45" s="14">
        <f t="shared" si="1"/>
        <v>10</v>
      </c>
      <c r="E45" s="16"/>
      <c r="F45" s="16"/>
      <c r="G45" s="16"/>
      <c r="H45" s="1"/>
      <c r="I45" s="1"/>
      <c r="J45" s="1"/>
      <c r="K45" s="1"/>
      <c r="L45" s="1"/>
      <c r="M45" s="1"/>
      <c r="N45" s="1"/>
      <c r="O45" s="1"/>
      <c r="P45" s="1"/>
      <c r="Q45" s="13">
        <v>10</v>
      </c>
    </row>
    <row r="46" spans="1:17" s="27" customFormat="1" ht="32.25" customHeight="1" x14ac:dyDescent="0.25">
      <c r="A46" s="58">
        <v>20</v>
      </c>
      <c r="B46" s="59" t="s">
        <v>37</v>
      </c>
      <c r="C46" s="14" t="s">
        <v>17</v>
      </c>
      <c r="D46" s="14">
        <f>SUM(E46:Q46)</f>
        <v>202.66</v>
      </c>
      <c r="E46" s="2"/>
      <c r="F46" s="10">
        <v>60</v>
      </c>
      <c r="G46" s="10">
        <v>65.599999999999994</v>
      </c>
      <c r="H46" s="4"/>
      <c r="I46" s="10">
        <v>14.5</v>
      </c>
      <c r="J46" s="4"/>
      <c r="K46" s="10">
        <f>12.8+28.85</f>
        <v>41.650000000000006</v>
      </c>
      <c r="L46" s="4"/>
      <c r="M46" s="4"/>
      <c r="N46" s="10">
        <f>8.7+3.9+8.31</f>
        <v>20.91</v>
      </c>
      <c r="O46" s="4"/>
      <c r="P46" s="4"/>
      <c r="Q46" s="4"/>
    </row>
    <row r="47" spans="1:17" s="27" customFormat="1" ht="20.25" customHeight="1" x14ac:dyDescent="0.25">
      <c r="A47" s="58"/>
      <c r="B47" s="59"/>
      <c r="C47" s="14" t="s">
        <v>18</v>
      </c>
      <c r="D47" s="14">
        <f t="shared" ref="D47:D48" si="2">SUM(E47:Q47)</f>
        <v>35.14</v>
      </c>
      <c r="E47" s="2"/>
      <c r="F47" s="2"/>
      <c r="G47" s="2"/>
      <c r="H47" s="16"/>
      <c r="I47" s="4"/>
      <c r="J47" s="4"/>
      <c r="K47" s="4"/>
      <c r="L47" s="4"/>
      <c r="M47" s="4"/>
      <c r="N47" s="4"/>
      <c r="O47" s="10">
        <v>5.9</v>
      </c>
      <c r="P47" s="10">
        <f>20.24+9</f>
        <v>29.24</v>
      </c>
      <c r="Q47" s="4"/>
    </row>
    <row r="48" spans="1:17" s="27" customFormat="1" ht="20.25" customHeight="1" x14ac:dyDescent="0.25">
      <c r="A48" s="58"/>
      <c r="B48" s="59"/>
      <c r="C48" s="14" t="s">
        <v>2</v>
      </c>
      <c r="D48" s="14">
        <f t="shared" si="2"/>
        <v>25</v>
      </c>
      <c r="E48" s="16"/>
      <c r="F48" s="16"/>
      <c r="G48" s="16"/>
      <c r="H48" s="1"/>
      <c r="I48" s="1"/>
      <c r="J48" s="1"/>
      <c r="K48" s="1"/>
      <c r="L48" s="1"/>
      <c r="M48" s="1"/>
      <c r="N48" s="1"/>
      <c r="O48" s="1"/>
      <c r="P48" s="1"/>
      <c r="Q48" s="10">
        <f>12.5*2</f>
        <v>25</v>
      </c>
    </row>
    <row r="49" spans="1:17" ht="18" customHeight="1" x14ac:dyDescent="0.25">
      <c r="A49" s="5"/>
      <c r="B49" s="8"/>
      <c r="C49" s="7"/>
    </row>
    <row r="50" spans="1:17" ht="15.75" x14ac:dyDescent="0.25">
      <c r="A50" s="64"/>
      <c r="B50" s="28"/>
      <c r="C50" s="38"/>
      <c r="D50" s="65" t="s">
        <v>46</v>
      </c>
      <c r="E50" s="38"/>
      <c r="F50" s="28"/>
      <c r="G50" s="28"/>
      <c r="H50" s="28"/>
      <c r="I50" s="32"/>
      <c r="J50" s="28"/>
      <c r="K50" s="28"/>
      <c r="L50" s="30"/>
      <c r="M50" s="30"/>
      <c r="N50" s="30"/>
      <c r="O50" s="30"/>
      <c r="P50" s="28"/>
      <c r="Q50" s="28"/>
    </row>
    <row r="51" spans="1:17" ht="15.75" x14ac:dyDescent="0.25">
      <c r="A51" s="64"/>
      <c r="B51" s="28"/>
      <c r="C51" s="63" t="s">
        <v>38</v>
      </c>
      <c r="D51" s="36">
        <f>D8+D11</f>
        <v>1189.6200000000001</v>
      </c>
      <c r="E51" s="37"/>
      <c r="F51" s="66"/>
      <c r="G51" s="30"/>
      <c r="H51" s="28"/>
      <c r="I51" s="28"/>
      <c r="J51" s="28"/>
      <c r="K51" s="28"/>
      <c r="L51" s="30"/>
      <c r="M51" s="30"/>
      <c r="N51" s="30"/>
      <c r="O51" s="30"/>
      <c r="P51" s="28"/>
      <c r="Q51" s="28"/>
    </row>
    <row r="52" spans="1:17" ht="18.75" customHeight="1" x14ac:dyDescent="0.25">
      <c r="A52" s="64"/>
      <c r="B52" s="28"/>
      <c r="C52" s="63" t="s">
        <v>39</v>
      </c>
      <c r="D52" s="36">
        <f>D10+D12+D15+D16+D18+D20+D22+D23+D26+D29+D32+D34+D37+D40+D43+D46</f>
        <v>2474.0299999999997</v>
      </c>
      <c r="E52" s="37"/>
      <c r="F52" s="66"/>
      <c r="G52" s="30"/>
      <c r="H52" s="28"/>
      <c r="I52" s="28"/>
      <c r="J52" s="28"/>
      <c r="K52" s="28"/>
      <c r="L52" s="30"/>
      <c r="M52" s="33"/>
      <c r="N52" s="30"/>
      <c r="O52" s="30"/>
      <c r="P52" s="28"/>
      <c r="Q52" s="28"/>
    </row>
    <row r="53" spans="1:17" x14ac:dyDescent="0.25">
      <c r="A53" s="28"/>
      <c r="B53" s="28"/>
      <c r="C53" s="63" t="s">
        <v>40</v>
      </c>
      <c r="D53" s="36">
        <f>D9+D13+D19+D21+D24+D27+D30+D35+D38+D41+D44+D47</f>
        <v>491.43000000000006</v>
      </c>
      <c r="E53" s="38"/>
      <c r="F53" s="66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</row>
    <row r="54" spans="1:17" ht="26.25" x14ac:dyDescent="0.25">
      <c r="A54" s="28"/>
      <c r="B54" s="28"/>
      <c r="C54" s="39" t="s">
        <v>41</v>
      </c>
      <c r="D54" s="35">
        <f>D14+D25+D28+D33+D31+D36+D39+D42+D45+D48+D17</f>
        <v>169</v>
      </c>
      <c r="E54" s="38"/>
      <c r="F54" s="66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</row>
    <row r="55" spans="1:17" x14ac:dyDescent="0.25">
      <c r="A55" s="28"/>
      <c r="B55" s="28"/>
      <c r="C55" s="38"/>
      <c r="D55" s="38"/>
      <c r="E55" s="38"/>
      <c r="F55" s="66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1:17" x14ac:dyDescent="0.25">
      <c r="A56" s="28"/>
      <c r="B56" s="28"/>
      <c r="C56" s="38" t="s">
        <v>42</v>
      </c>
      <c r="D56" s="67">
        <f>SUM(D51:D53)</f>
        <v>4155.08</v>
      </c>
      <c r="E56" s="3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</row>
    <row r="57" spans="1:17" x14ac:dyDescent="0.25">
      <c r="A57" s="28"/>
      <c r="B57" s="28"/>
      <c r="C57" s="38" t="s">
        <v>43</v>
      </c>
      <c r="D57" s="67">
        <f>D54</f>
        <v>169</v>
      </c>
      <c r="E57" s="3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</row>
    <row r="58" spans="1:17" x14ac:dyDescent="0.25">
      <c r="A58" s="28"/>
      <c r="B58" s="28"/>
      <c r="C58" s="38"/>
      <c r="D58" s="38"/>
      <c r="E58" s="3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17" x14ac:dyDescent="0.25">
      <c r="A59" s="28"/>
      <c r="B59" s="28"/>
      <c r="C59" s="38" t="s">
        <v>47</v>
      </c>
      <c r="D59" s="37">
        <f>D56+D57</f>
        <v>4324.08</v>
      </c>
      <c r="E59" s="3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17" x14ac:dyDescent="0.25">
      <c r="C60" s="34"/>
      <c r="D60" s="34"/>
      <c r="E60" s="34"/>
    </row>
    <row r="61" spans="1:17" x14ac:dyDescent="0.25">
      <c r="D61">
        <f>D59*50*12</f>
        <v>2594448</v>
      </c>
    </row>
  </sheetData>
  <autoFilter ref="A6:Q4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32">
    <mergeCell ref="A29:A31"/>
    <mergeCell ref="B34:B36"/>
    <mergeCell ref="A23:A25"/>
    <mergeCell ref="B26:B28"/>
    <mergeCell ref="B37:B39"/>
    <mergeCell ref="A37:A39"/>
    <mergeCell ref="B29:B31"/>
    <mergeCell ref="B23:B25"/>
    <mergeCell ref="A34:A36"/>
    <mergeCell ref="A26:A28"/>
    <mergeCell ref="A32:A33"/>
    <mergeCell ref="B32:B33"/>
    <mergeCell ref="A46:A48"/>
    <mergeCell ref="B46:B48"/>
    <mergeCell ref="B40:B42"/>
    <mergeCell ref="A40:A42"/>
    <mergeCell ref="B43:B45"/>
    <mergeCell ref="A43:A45"/>
    <mergeCell ref="B11:B14"/>
    <mergeCell ref="A11:A14"/>
    <mergeCell ref="B16:B17"/>
    <mergeCell ref="A16:A17"/>
    <mergeCell ref="B20:B21"/>
    <mergeCell ref="A20:A21"/>
    <mergeCell ref="A18:A19"/>
    <mergeCell ref="B18:B19"/>
    <mergeCell ref="C6:C7"/>
    <mergeCell ref="D6:Q6"/>
    <mergeCell ref="A8:A9"/>
    <mergeCell ref="B8:B9"/>
    <mergeCell ref="A6:A7"/>
    <mergeCell ref="B6:B7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Коломиец Валерий Валентинович</cp:lastModifiedBy>
  <cp:lastPrinted>2018-11-22T11:17:43Z</cp:lastPrinted>
  <dcterms:created xsi:type="dcterms:W3CDTF">2017-09-01T03:11:15Z</dcterms:created>
  <dcterms:modified xsi:type="dcterms:W3CDTF">2024-09-17T11:54:48Z</dcterms:modified>
</cp:coreProperties>
</file>